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Secretaría General\Trámites\Procesos\Microsoft\04. Informes de Evaluación\"/>
    </mc:Choice>
  </mc:AlternateContent>
  <xr:revisionPtr revIDLastSave="0" documentId="13_ncr:1_{8882AB42-2D65-4F60-8A3E-5D9856961252}" xr6:coauthVersionLast="47" xr6:coauthVersionMax="47" xr10:uidLastSave="{00000000-0000-0000-0000-000000000000}"/>
  <bookViews>
    <workbookView xWindow="-120" yWindow="-120" windowWidth="20730" windowHeight="11040" xr2:uid="{EFE9B6B1-CC44-4791-BAE6-2D5766118F5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K23" i="1" l="1"/>
  <c r="AL23" i="1" s="1"/>
  <c r="AM23" i="1" s="1"/>
  <c r="AK22" i="1"/>
  <c r="AL22" i="1" s="1"/>
  <c r="AM22" i="1" s="1"/>
  <c r="AK21" i="1"/>
  <c r="AL21" i="1" s="1"/>
  <c r="AM21" i="1" s="1"/>
  <c r="AK20" i="1"/>
  <c r="AL20" i="1" s="1"/>
  <c r="AM20" i="1" s="1"/>
  <c r="AK19" i="1"/>
  <c r="AL19" i="1" s="1"/>
  <c r="AM19" i="1" s="1"/>
  <c r="AK18" i="1"/>
  <c r="AL18" i="1" s="1"/>
  <c r="AM18" i="1" s="1"/>
  <c r="AK17" i="1"/>
  <c r="AL17" i="1" s="1"/>
  <c r="AM17" i="1" s="1"/>
  <c r="AK16" i="1"/>
  <c r="AL16" i="1" s="1"/>
  <c r="AM16" i="1" s="1"/>
  <c r="AK15" i="1"/>
  <c r="AL15" i="1" s="1"/>
  <c r="AM15" i="1" s="1"/>
  <c r="AI23" i="1"/>
  <c r="AI22" i="1"/>
  <c r="AI21" i="1"/>
  <c r="AI20" i="1"/>
  <c r="AI19" i="1"/>
  <c r="AI18" i="1"/>
  <c r="AI17" i="1"/>
  <c r="AI16" i="1"/>
  <c r="AI15" i="1"/>
  <c r="AM24" i="1" l="1"/>
  <c r="AC19" i="1" l="1"/>
  <c r="AE23" i="1"/>
  <c r="AE22" i="1"/>
  <c r="AE21" i="1"/>
  <c r="AE20" i="1"/>
  <c r="AE19" i="1"/>
  <c r="AE18" i="1"/>
  <c r="AE17" i="1"/>
  <c r="AE15" i="1"/>
  <c r="AC23" i="1"/>
  <c r="AC22" i="1"/>
  <c r="AC21" i="1"/>
  <c r="AC20" i="1"/>
  <c r="AC18" i="1"/>
  <c r="AC17" i="1"/>
  <c r="AC16" i="1"/>
  <c r="AC15" i="1"/>
  <c r="AF15" i="1" s="1"/>
  <c r="AG15" i="1" s="1"/>
  <c r="AF20" i="1" l="1"/>
  <c r="AG20" i="1" s="1"/>
  <c r="AF21" i="1"/>
  <c r="AG21" i="1" s="1"/>
  <c r="AF18" i="1"/>
  <c r="AG18" i="1" s="1"/>
  <c r="AF22" i="1"/>
  <c r="AG22" i="1" s="1"/>
  <c r="AF23" i="1"/>
  <c r="AG23" i="1" s="1"/>
  <c r="AF16" i="1"/>
  <c r="AG16" i="1" s="1"/>
  <c r="AF17" i="1"/>
  <c r="AG17" i="1" s="1"/>
  <c r="AF19" i="1"/>
  <c r="AG19" i="1" s="1"/>
  <c r="AG24" i="1" l="1"/>
  <c r="Z16" i="1" l="1"/>
  <c r="AA16" i="1" s="1"/>
  <c r="Y23" i="1"/>
  <c r="Z23" i="1" s="1"/>
  <c r="AA23" i="1" s="1"/>
  <c r="Y22" i="1"/>
  <c r="Z22" i="1" s="1"/>
  <c r="AA22" i="1" s="1"/>
  <c r="Y21" i="1"/>
  <c r="Z21" i="1" s="1"/>
  <c r="AA21" i="1" s="1"/>
  <c r="Y20" i="1"/>
  <c r="Z20" i="1" s="1"/>
  <c r="AA20" i="1" s="1"/>
  <c r="Y19" i="1"/>
  <c r="Z19" i="1" s="1"/>
  <c r="AA19" i="1" s="1"/>
  <c r="Y18" i="1"/>
  <c r="Z18" i="1" s="1"/>
  <c r="AA18" i="1" s="1"/>
  <c r="Y17" i="1"/>
  <c r="Z17" i="1" s="1"/>
  <c r="AA17" i="1" s="1"/>
  <c r="Y16" i="1"/>
  <c r="Y15" i="1"/>
  <c r="Z15" i="1" s="1"/>
  <c r="AA15" i="1" s="1"/>
  <c r="W23" i="1"/>
  <c r="W22" i="1"/>
  <c r="W21" i="1"/>
  <c r="W20" i="1"/>
  <c r="W19" i="1"/>
  <c r="W18" i="1"/>
  <c r="W17" i="1"/>
  <c r="W16" i="1"/>
  <c r="W15" i="1"/>
  <c r="AA24" i="1" l="1"/>
  <c r="K15" i="1" l="1"/>
  <c r="K16" i="1"/>
  <c r="K17" i="1"/>
  <c r="K18" i="1"/>
  <c r="K19" i="1"/>
  <c r="K20" i="1"/>
  <c r="K21" i="1"/>
  <c r="K22" i="1"/>
  <c r="K23" i="1"/>
  <c r="T18" i="1" l="1"/>
  <c r="U18" i="1" s="1"/>
  <c r="Q23" i="1"/>
  <c r="T23" i="1" s="1"/>
  <c r="U23" i="1" s="1"/>
  <c r="Q22" i="1"/>
  <c r="T22" i="1" s="1"/>
  <c r="U22" i="1" s="1"/>
  <c r="Q21" i="1"/>
  <c r="T21" i="1" s="1"/>
  <c r="U21" i="1" s="1"/>
  <c r="Q20" i="1"/>
  <c r="T20" i="1" s="1"/>
  <c r="U20" i="1" s="1"/>
  <c r="Q19" i="1"/>
  <c r="T19" i="1" s="1"/>
  <c r="U19" i="1" s="1"/>
  <c r="Q18" i="1"/>
  <c r="Q17" i="1"/>
  <c r="T17" i="1" s="1"/>
  <c r="U17" i="1" s="1"/>
  <c r="Q16" i="1"/>
  <c r="T16" i="1" s="1"/>
  <c r="U16" i="1" s="1"/>
  <c r="Q15" i="1"/>
  <c r="T15" i="1" s="1"/>
  <c r="U15" i="1" s="1"/>
  <c r="U24" i="1" l="1"/>
  <c r="N21" i="1"/>
  <c r="O21" i="1" s="1"/>
  <c r="N20" i="1"/>
  <c r="O20" i="1" s="1"/>
  <c r="N19" i="1"/>
  <c r="O19" i="1" s="1"/>
  <c r="N18" i="1"/>
  <c r="O18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N23" i="1"/>
  <c r="O23" i="1" s="1"/>
  <c r="N22" i="1"/>
  <c r="O22" i="1" s="1"/>
  <c r="N17" i="1"/>
  <c r="O17" i="1" s="1"/>
  <c r="N16" i="1"/>
  <c r="O16" i="1" s="1"/>
  <c r="N15" i="1"/>
  <c r="O15" i="1" s="1"/>
  <c r="O24" i="1" l="1"/>
  <c r="O26" i="1" s="1"/>
</calcChain>
</file>

<file path=xl/sharedStrings.xml><?xml version="1.0" encoding="utf-8"?>
<sst xmlns="http://schemas.openxmlformats.org/spreadsheetml/2006/main" count="136" uniqueCount="62">
  <si>
    <t>SECRETARIA GENERAL DE LA ALCALDIA DE BOGOTA</t>
  </si>
  <si>
    <t>Ítem</t>
  </si>
  <si>
    <t>Código del producto</t>
  </si>
  <si>
    <t>Nombre</t>
  </si>
  <si>
    <t>Descripción</t>
  </si>
  <si>
    <t>Tipo</t>
  </si>
  <si>
    <t>Cantidad</t>
  </si>
  <si>
    <t>Precio unitario</t>
  </si>
  <si>
    <t>Precio unitario + Gravámenes</t>
  </si>
  <si>
    <t>Precio total</t>
  </si>
  <si>
    <t>T6A-00024EAEASENT</t>
  </si>
  <si>
    <t>MicrosoftO365 E1 Sub Per User_EAEASENT</t>
  </si>
  <si>
    <t>O365 E1</t>
  </si>
  <si>
    <t>Monthly Subscriptions</t>
  </si>
  <si>
    <t>AAA-10842EAEASENT</t>
  </si>
  <si>
    <t>MicrosoftO365 E3 Sub Per User_EAEASENT</t>
  </si>
  <si>
    <t>O365 E3</t>
  </si>
  <si>
    <t>TRA-00047EAEASAP</t>
  </si>
  <si>
    <t>Microsoft Exchange Online P1 Subscription Per User_EAEASAP</t>
  </si>
  <si>
    <t>Exchange Online P1</t>
  </si>
  <si>
    <t>4DS-00001EAEASAP</t>
  </si>
  <si>
    <t>Microsoft EOA Exchange Online Subscription Per User_EAEASAP</t>
  </si>
  <si>
    <t>EOA Exchange Online</t>
  </si>
  <si>
    <t>83I-00001EAEASAP</t>
  </si>
  <si>
    <t>Microsoft M365 Copilot Sub Add-on_EAEASAP</t>
  </si>
  <si>
    <t>M365 Copilot</t>
  </si>
  <si>
    <t>NK4-00002EAEASAP</t>
  </si>
  <si>
    <t>Microsoft Power BI Pro Subscription Per User_EAEASAP</t>
  </si>
  <si>
    <t>Power BI Pro</t>
  </si>
  <si>
    <t>7LS-00002EAEASAP</t>
  </si>
  <si>
    <t>Microsoft Planner &amp; Project P3 Subsciption Per User_EAEASAP</t>
  </si>
  <si>
    <t>Planner &amp; Project P3</t>
  </si>
  <si>
    <t>AAD-33168EAEASENT</t>
  </si>
  <si>
    <t>M365 E5 Unified Sub Per User_EAEASENT</t>
  </si>
  <si>
    <t>M365 E5 Unified FUSL</t>
  </si>
  <si>
    <t>9EA-00278EAAP</t>
  </si>
  <si>
    <t>Microsoft Win Server Datacenter Core All Languages Software Assurance 2 Licenses_EAAP</t>
  </si>
  <si>
    <t>Win Server Datacenter Core</t>
  </si>
  <si>
    <t>Software Assurance</t>
  </si>
  <si>
    <t>IVA</t>
  </si>
  <si>
    <t>Precio Unitario con Descuento</t>
  </si>
  <si>
    <t>Precio Total</t>
  </si>
  <si>
    <t>% IVA</t>
  </si>
  <si>
    <t>Valor IVA</t>
  </si>
  <si>
    <t>Total</t>
  </si>
  <si>
    <t>NO</t>
  </si>
  <si>
    <t>SI</t>
  </si>
  <si>
    <t>CONSORCIO IAD DINAMICO SOFTWAREONE</t>
  </si>
  <si>
    <t>COMCEL S.A.</t>
  </si>
  <si>
    <t>Consorcio Noventiq-SM</t>
  </si>
  <si>
    <t>UNION TEMPORAL BGH 2024</t>
  </si>
  <si>
    <t>CONTROLES EMPRESARIALES</t>
  </si>
  <si>
    <t>Evento de cotización:</t>
  </si>
  <si>
    <t>Objeto:</t>
  </si>
  <si>
    <t>Adquirir productos y servicios Microsoft, para dar continuidad a las aplicaciones a través del instrumento de Agregación de demanda para laSecretaria General.</t>
  </si>
  <si>
    <t>Presupuesto:</t>
  </si>
  <si>
    <t>ORDEN DE COMPRA MICROSOFT - EVENTO 214971-ACUERDO MARCO DE PRECIOS</t>
  </si>
  <si>
    <t>Jorge Tulio Cubillos Alzate</t>
  </si>
  <si>
    <t>Profesional  Especializado
 Subdirección Financiera</t>
  </si>
  <si>
    <t>Evalúo</t>
  </si>
  <si>
    <t>Menor valor</t>
  </si>
  <si>
    <t>1. La oferta de menor valor es la presentada por el  CONSORCIO IAD DINAMICO SOFTWAREONE,  por valor de $ 1.262.847.511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</si>
</sst>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8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>
      <alignment vertical="center" wrapText="1"/>
    </xf>
    <xf numFmtId="0" fontId="0" fillId="5" borderId="0" xfId="0" applyFill="1" applyAlignment="1">
      <alignment horizontal="left"/>
    </xf>
    <xf numFmtId="0" fontId="0" fillId="5" borderId="0" xfId="0" applyFill="1"/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164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164" fontId="6" fillId="0" borderId="1" xfId="2" applyNumberFormat="1" applyFont="1" applyFill="1" applyBorder="1" applyAlignment="1" applyProtection="1">
      <alignment vertical="center" wrapText="1"/>
      <protection hidden="1"/>
    </xf>
    <xf numFmtId="164" fontId="6" fillId="0" borderId="6" xfId="2" applyNumberFormat="1" applyFont="1" applyFill="1" applyBorder="1" applyAlignment="1" applyProtection="1">
      <alignment vertical="center" wrapText="1"/>
      <protection hidden="1"/>
    </xf>
    <xf numFmtId="0" fontId="4" fillId="3" borderId="2" xfId="0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 applyProtection="1">
      <alignment vertical="center" wrapText="1"/>
    </xf>
    <xf numFmtId="0" fontId="5" fillId="5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/>
    <xf numFmtId="164" fontId="2" fillId="0" borderId="0" xfId="0" applyNumberFormat="1" applyFont="1"/>
    <xf numFmtId="9" fontId="6" fillId="0" borderId="1" xfId="3" applyFont="1" applyFill="1" applyBorder="1" applyAlignment="1" applyProtection="1">
      <alignment vertical="center" wrapText="1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1" fontId="10" fillId="5" borderId="0" xfId="0" applyNumberFormat="1" applyFont="1" applyFill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0" fontId="0" fillId="5" borderId="0" xfId="0" quotePrefix="1" applyFill="1" applyAlignment="1">
      <alignment horizontal="left"/>
    </xf>
    <xf numFmtId="0" fontId="12" fillId="0" borderId="0" xfId="0" quotePrefix="1" applyFont="1" applyAlignment="1">
      <alignment vertical="center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8" fillId="4" borderId="7" xfId="0" applyFont="1" applyFill="1" applyBorder="1" applyAlignment="1" applyProtection="1">
      <alignment horizontal="left" vertical="center"/>
      <protection hidden="1"/>
    </xf>
    <xf numFmtId="0" fontId="8" fillId="4" borderId="8" xfId="0" applyFont="1" applyFill="1" applyBorder="1" applyAlignment="1" applyProtection="1">
      <alignment horizontal="left" vertical="center"/>
      <protection hidden="1"/>
    </xf>
    <xf numFmtId="0" fontId="8" fillId="4" borderId="9" xfId="0" applyFont="1" applyFill="1" applyBorder="1" applyAlignment="1" applyProtection="1">
      <alignment horizontal="left" vertical="center"/>
      <protection hidden="1"/>
    </xf>
    <xf numFmtId="0" fontId="9" fillId="0" borderId="7" xfId="0" quotePrefix="1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horizontal="left" vertical="center"/>
      <protection hidden="1"/>
    </xf>
    <xf numFmtId="0" fontId="9" fillId="0" borderId="9" xfId="0" applyFont="1" applyBorder="1" applyAlignment="1" applyProtection="1">
      <alignment horizontal="left" vertical="center"/>
      <protection hidden="1"/>
    </xf>
    <xf numFmtId="0" fontId="8" fillId="0" borderId="7" xfId="0" applyFont="1" applyBorder="1" applyProtection="1">
      <protection hidden="1"/>
    </xf>
    <xf numFmtId="0" fontId="8" fillId="0" borderId="8" xfId="0" applyFont="1" applyBorder="1" applyProtection="1">
      <protection hidden="1"/>
    </xf>
    <xf numFmtId="1" fontId="10" fillId="5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11" fillId="0" borderId="10" xfId="0" applyFont="1" applyBorder="1" applyAlignment="1" applyProtection="1">
      <alignment horizontal="left" vertical="top" wrapText="1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44" fontId="9" fillId="0" borderId="7" xfId="2" applyFont="1" applyFill="1" applyBorder="1" applyAlignment="1" applyProtection="1">
      <alignment vertical="center"/>
      <protection hidden="1"/>
    </xf>
    <xf numFmtId="44" fontId="9" fillId="0" borderId="8" xfId="2" applyFont="1" applyFill="1" applyBorder="1" applyAlignment="1" applyProtection="1">
      <alignment vertical="center"/>
      <protection hidden="1"/>
    </xf>
    <xf numFmtId="44" fontId="9" fillId="0" borderId="9" xfId="2" applyFont="1" applyFill="1" applyBorder="1" applyAlignment="1" applyProtection="1">
      <alignment vertical="center"/>
      <protection hidden="1"/>
    </xf>
    <xf numFmtId="0" fontId="7" fillId="0" borderId="0" xfId="0" quotePrefix="1" applyFont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920A-379E-455A-97D0-6643E4F6E411}">
  <dimension ref="A6:AM30"/>
  <sheetViews>
    <sheetView tabSelected="1" topLeftCell="Z17" workbookViewId="0">
      <selection activeCell="E29" sqref="E29:G29"/>
    </sheetView>
  </sheetViews>
  <sheetFormatPr baseColWidth="10" defaultRowHeight="15" x14ac:dyDescent="0.25"/>
  <cols>
    <col min="3" max="3" width="24.7109375" customWidth="1"/>
    <col min="8" max="8" width="13.140625" customWidth="1"/>
    <col min="9" max="9" width="13" bestFit="1" customWidth="1"/>
    <col min="11" max="11" width="11.7109375" bestFit="1" customWidth="1"/>
    <col min="13" max="13" width="7" customWidth="1"/>
    <col min="14" max="14" width="14" bestFit="1" customWidth="1"/>
    <col min="15" max="15" width="16.7109375" bestFit="1" customWidth="1"/>
    <col min="17" max="17" width="11.7109375" bestFit="1" customWidth="1"/>
    <col min="21" max="21" width="16.7109375" bestFit="1" customWidth="1"/>
    <col min="23" max="23" width="11.7109375" bestFit="1" customWidth="1"/>
    <col min="26" max="26" width="15" bestFit="1" customWidth="1"/>
    <col min="27" max="27" width="16.7109375" bestFit="1" customWidth="1"/>
    <col min="28" max="28" width="13.42578125" customWidth="1"/>
    <col min="33" max="33" width="20.28515625" bestFit="1" customWidth="1"/>
    <col min="35" max="35" width="11.7109375" bestFit="1" customWidth="1"/>
    <col min="39" max="39" width="16.7109375" bestFit="1" customWidth="1"/>
  </cols>
  <sheetData>
    <row r="6" spans="1:39" x14ac:dyDescent="0.25">
      <c r="A6" s="39" t="s">
        <v>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39" x14ac:dyDescent="0.25">
      <c r="A7" s="28"/>
      <c r="B7" s="28"/>
      <c r="C7" s="28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39" x14ac:dyDescent="0.25">
      <c r="A8" s="40" t="s">
        <v>52</v>
      </c>
      <c r="B8" s="41"/>
      <c r="C8" s="41"/>
      <c r="D8" s="41"/>
      <c r="E8" s="42"/>
      <c r="F8" s="43" t="s">
        <v>56</v>
      </c>
      <c r="G8" s="44"/>
      <c r="H8" s="44"/>
      <c r="I8" s="44"/>
      <c r="J8" s="44"/>
      <c r="K8" s="44"/>
      <c r="L8" s="44"/>
      <c r="M8" s="44"/>
      <c r="N8" s="45"/>
      <c r="O8" s="46"/>
      <c r="P8" s="47"/>
      <c r="Q8" s="47"/>
      <c r="R8" s="47"/>
      <c r="S8" s="47"/>
      <c r="T8" s="48"/>
      <c r="U8" s="48"/>
      <c r="V8" s="48"/>
      <c r="W8" s="48"/>
      <c r="X8" s="48"/>
      <c r="Y8" s="48"/>
      <c r="Z8" s="48"/>
      <c r="AA8" s="48"/>
      <c r="AB8" s="48"/>
    </row>
    <row r="9" spans="1:39" x14ac:dyDescent="0.25">
      <c r="A9" s="40" t="s">
        <v>53</v>
      </c>
      <c r="B9" s="41"/>
      <c r="C9" s="41"/>
      <c r="D9" s="41"/>
      <c r="E9" s="42"/>
      <c r="F9" s="50" t="s">
        <v>54</v>
      </c>
      <c r="G9" s="51"/>
      <c r="H9" s="51"/>
      <c r="I9" s="51"/>
      <c r="J9" s="51"/>
      <c r="K9" s="51"/>
      <c r="L9" s="51"/>
      <c r="M9" s="51"/>
      <c r="N9" s="51"/>
      <c r="O9" s="30"/>
      <c r="P9" s="30"/>
      <c r="Q9" s="30"/>
      <c r="R9" s="30"/>
      <c r="S9" s="30"/>
      <c r="T9" s="31"/>
      <c r="U9" s="31"/>
      <c r="V9" s="31"/>
      <c r="W9" s="31"/>
      <c r="X9" s="31"/>
      <c r="Y9" s="31"/>
      <c r="Z9" s="31"/>
      <c r="AA9" s="31"/>
      <c r="AB9" s="31"/>
    </row>
    <row r="10" spans="1:39" x14ac:dyDescent="0.25">
      <c r="A10" s="40" t="s">
        <v>55</v>
      </c>
      <c r="B10" s="41"/>
      <c r="C10" s="41"/>
      <c r="D10" s="41"/>
      <c r="E10" s="42"/>
      <c r="F10" s="52">
        <v>1423435793</v>
      </c>
      <c r="G10" s="53"/>
      <c r="H10" s="53"/>
      <c r="I10" s="53"/>
      <c r="J10" s="53"/>
      <c r="K10" s="53"/>
      <c r="L10" s="53"/>
      <c r="M10" s="53"/>
      <c r="N10" s="54"/>
      <c r="O10" s="32"/>
      <c r="P10" s="32"/>
      <c r="Q10" s="32"/>
      <c r="R10" s="32"/>
      <c r="S10" s="32"/>
      <c r="T10" s="33"/>
      <c r="U10" s="34"/>
      <c r="V10" s="34"/>
      <c r="W10" s="32"/>
    </row>
    <row r="13" spans="1:39" ht="15.75" thickBot="1" x14ac:dyDescent="0.3">
      <c r="J13" s="38" t="s">
        <v>47</v>
      </c>
      <c r="K13" s="38"/>
      <c r="L13" s="38"/>
      <c r="M13" s="38"/>
      <c r="N13" s="38"/>
      <c r="O13" s="38"/>
      <c r="P13" s="38" t="s">
        <v>48</v>
      </c>
      <c r="Q13" s="38"/>
      <c r="R13" s="38"/>
      <c r="S13" s="38"/>
      <c r="T13" s="38"/>
      <c r="U13" s="38"/>
      <c r="V13" s="49" t="s">
        <v>49</v>
      </c>
      <c r="W13" s="49"/>
      <c r="X13" s="49"/>
      <c r="Y13" s="49"/>
      <c r="Z13" s="49"/>
      <c r="AA13" s="49"/>
      <c r="AB13" s="38" t="s">
        <v>50</v>
      </c>
      <c r="AC13" s="38"/>
      <c r="AD13" s="38"/>
      <c r="AE13" s="38"/>
      <c r="AF13" s="38"/>
      <c r="AG13" s="38"/>
      <c r="AH13" s="38" t="s">
        <v>51</v>
      </c>
      <c r="AI13" s="38"/>
      <c r="AJ13" s="38"/>
      <c r="AK13" s="38"/>
      <c r="AL13" s="38"/>
      <c r="AM13" s="38"/>
    </row>
    <row r="14" spans="1:39" ht="27" customHeight="1" thickBot="1" x14ac:dyDescent="0.3">
      <c r="A14" s="1" t="s">
        <v>1</v>
      </c>
      <c r="B14" s="17" t="s">
        <v>2</v>
      </c>
      <c r="C14" s="16" t="s">
        <v>3</v>
      </c>
      <c r="D14" s="16" t="s">
        <v>4</v>
      </c>
      <c r="E14" s="2" t="s">
        <v>5</v>
      </c>
      <c r="F14" s="13" t="s">
        <v>6</v>
      </c>
      <c r="G14" s="8" t="s">
        <v>7</v>
      </c>
      <c r="H14" s="7" t="s">
        <v>8</v>
      </c>
      <c r="I14" s="9" t="s">
        <v>9</v>
      </c>
      <c r="J14" s="8" t="s">
        <v>40</v>
      </c>
      <c r="K14" s="7" t="s">
        <v>41</v>
      </c>
      <c r="L14" s="7" t="s">
        <v>39</v>
      </c>
      <c r="M14" s="7" t="s">
        <v>42</v>
      </c>
      <c r="N14" s="7" t="s">
        <v>43</v>
      </c>
      <c r="O14" s="7" t="s">
        <v>44</v>
      </c>
      <c r="P14" s="8" t="s">
        <v>40</v>
      </c>
      <c r="Q14" s="7" t="s">
        <v>41</v>
      </c>
      <c r="R14" s="7" t="s">
        <v>39</v>
      </c>
      <c r="S14" s="7" t="s">
        <v>42</v>
      </c>
      <c r="T14" s="7" t="s">
        <v>43</v>
      </c>
      <c r="U14" s="7" t="s">
        <v>44</v>
      </c>
      <c r="V14" s="8" t="s">
        <v>40</v>
      </c>
      <c r="W14" s="7" t="s">
        <v>41</v>
      </c>
      <c r="X14" s="7" t="s">
        <v>39</v>
      </c>
      <c r="Y14" s="7" t="s">
        <v>42</v>
      </c>
      <c r="Z14" s="7" t="s">
        <v>43</v>
      </c>
      <c r="AA14" s="7" t="s">
        <v>44</v>
      </c>
      <c r="AB14" s="7" t="s">
        <v>40</v>
      </c>
      <c r="AC14" s="7" t="s">
        <v>41</v>
      </c>
      <c r="AD14" s="7" t="s">
        <v>39</v>
      </c>
      <c r="AE14" s="7" t="s">
        <v>42</v>
      </c>
      <c r="AF14" s="7" t="s">
        <v>43</v>
      </c>
      <c r="AG14" s="7" t="s">
        <v>44</v>
      </c>
      <c r="AH14" s="7" t="s">
        <v>40</v>
      </c>
      <c r="AI14" s="7" t="s">
        <v>41</v>
      </c>
      <c r="AJ14" s="7" t="s">
        <v>39</v>
      </c>
      <c r="AK14" s="7" t="s">
        <v>42</v>
      </c>
      <c r="AL14" s="7" t="s">
        <v>43</v>
      </c>
      <c r="AM14" s="7" t="s">
        <v>44</v>
      </c>
    </row>
    <row r="15" spans="1:39" ht="21.6" customHeight="1" x14ac:dyDescent="0.25">
      <c r="A15" s="3">
        <v>1</v>
      </c>
      <c r="B15" s="4" t="s">
        <v>10</v>
      </c>
      <c r="C15" s="15" t="s">
        <v>11</v>
      </c>
      <c r="D15" s="15" t="s">
        <v>12</v>
      </c>
      <c r="E15" s="4" t="s">
        <v>13</v>
      </c>
      <c r="F15" s="14">
        <v>6000</v>
      </c>
      <c r="G15" s="11">
        <v>31602</v>
      </c>
      <c r="H15" s="11">
        <f t="shared" ref="H15:H23" si="0">ROUND(G15/(1-3.6%),0)</f>
        <v>32782</v>
      </c>
      <c r="I15" s="12">
        <f>+H15*F15</f>
        <v>196692000</v>
      </c>
      <c r="J15" s="11">
        <v>32782</v>
      </c>
      <c r="K15" s="11">
        <f>+J15*F15</f>
        <v>196692000</v>
      </c>
      <c r="L15" s="22" t="s">
        <v>45</v>
      </c>
      <c r="M15" s="19"/>
      <c r="N15" s="24">
        <f>+K15*M15</f>
        <v>0</v>
      </c>
      <c r="O15" s="20">
        <f>+K15+N15</f>
        <v>196692000</v>
      </c>
      <c r="P15" s="11">
        <v>32782</v>
      </c>
      <c r="Q15" s="11">
        <f>+P15*F15</f>
        <v>196692000</v>
      </c>
      <c r="R15" s="22" t="s">
        <v>45</v>
      </c>
      <c r="S15" s="11"/>
      <c r="T15" s="11">
        <f>+S15*Q15</f>
        <v>0</v>
      </c>
      <c r="U15" s="11">
        <f>+T15+Q15</f>
        <v>196692000</v>
      </c>
      <c r="V15" s="11">
        <v>32782</v>
      </c>
      <c r="W15" s="11">
        <f>+V15*$F15</f>
        <v>196692000</v>
      </c>
      <c r="X15" s="27" t="s">
        <v>46</v>
      </c>
      <c r="Y15" s="26">
        <f>IF(X15="SI",19%,0)</f>
        <v>0.19</v>
      </c>
      <c r="Z15" s="11">
        <f>+Y15*W15</f>
        <v>37371480</v>
      </c>
      <c r="AA15" s="11">
        <f>+Z15+W15</f>
        <v>234063480</v>
      </c>
      <c r="AB15" s="11">
        <v>32782</v>
      </c>
      <c r="AC15" s="11">
        <f>+AB15*$F15</f>
        <v>196692000</v>
      </c>
      <c r="AD15" s="27" t="s">
        <v>46</v>
      </c>
      <c r="AE15" s="26">
        <f>IF(AD15="SI",19%,0)</f>
        <v>0.19</v>
      </c>
      <c r="AF15" s="11">
        <f>+AE15*AC15</f>
        <v>37371480</v>
      </c>
      <c r="AG15" s="11">
        <f>+AF15+AC15</f>
        <v>234063480</v>
      </c>
      <c r="AH15" s="11">
        <v>32782</v>
      </c>
      <c r="AI15" s="11">
        <f>+AH15*F15</f>
        <v>196692000</v>
      </c>
      <c r="AJ15" s="22" t="s">
        <v>45</v>
      </c>
      <c r="AK15" s="26">
        <f>IF(AJ15="SI",19%,0)</f>
        <v>0</v>
      </c>
      <c r="AL15" s="11">
        <f>+AK15*AI15</f>
        <v>0</v>
      </c>
      <c r="AM15" s="11">
        <f>+AL15+AI15</f>
        <v>196692000</v>
      </c>
    </row>
    <row r="16" spans="1:39" ht="21.6" customHeight="1" x14ac:dyDescent="0.25">
      <c r="A16" s="3">
        <v>2</v>
      </c>
      <c r="B16" s="4" t="s">
        <v>14</v>
      </c>
      <c r="C16" s="15" t="s">
        <v>15</v>
      </c>
      <c r="D16" s="15" t="s">
        <v>16</v>
      </c>
      <c r="E16" s="4" t="s">
        <v>13</v>
      </c>
      <c r="F16" s="14">
        <v>12000</v>
      </c>
      <c r="G16" s="11">
        <v>72580</v>
      </c>
      <c r="H16" s="11">
        <f t="shared" si="0"/>
        <v>75290</v>
      </c>
      <c r="I16" s="12">
        <f t="shared" ref="I16:I23" si="1">+H16*F16</f>
        <v>903480000</v>
      </c>
      <c r="J16" s="11">
        <v>75290</v>
      </c>
      <c r="K16" s="11">
        <f t="shared" ref="K16:K23" si="2">+J16*F16</f>
        <v>903480000</v>
      </c>
      <c r="L16" s="23" t="s">
        <v>45</v>
      </c>
      <c r="M16" s="19"/>
      <c r="N16" s="24">
        <f t="shared" ref="N16:N23" si="3">+K16*M16</f>
        <v>0</v>
      </c>
      <c r="O16" s="20">
        <f t="shared" ref="O16:O22" si="4">+K16+N16</f>
        <v>903480000</v>
      </c>
      <c r="P16" s="11">
        <v>75290</v>
      </c>
      <c r="Q16" s="11">
        <f t="shared" ref="Q16:Q23" si="5">+P16*F16</f>
        <v>903480000</v>
      </c>
      <c r="R16" s="23" t="s">
        <v>45</v>
      </c>
      <c r="S16" s="11"/>
      <c r="T16" s="11">
        <f t="shared" ref="T16:T23" si="6">+S16*Q16</f>
        <v>0</v>
      </c>
      <c r="U16" s="11">
        <f t="shared" ref="U16:U23" si="7">+T16+Q16</f>
        <v>903480000</v>
      </c>
      <c r="V16" s="11">
        <v>75290</v>
      </c>
      <c r="W16" s="11">
        <f t="shared" ref="W16:W23" si="8">+V16*$F16</f>
        <v>903480000</v>
      </c>
      <c r="X16" s="27" t="s">
        <v>46</v>
      </c>
      <c r="Y16" s="26">
        <f t="shared" ref="Y16:Y23" si="9">IF(X16="SI",19%,0)</f>
        <v>0.19</v>
      </c>
      <c r="Z16" s="11">
        <f t="shared" ref="Z16:Z23" si="10">+Y16*W16</f>
        <v>171661200</v>
      </c>
      <c r="AA16" s="11">
        <f t="shared" ref="AA16:AA23" si="11">+Z16+W16</f>
        <v>1075141200</v>
      </c>
      <c r="AB16" s="11">
        <v>75290</v>
      </c>
      <c r="AC16" s="11">
        <f t="shared" ref="AC16:AC23" si="12">+AB16*$F16</f>
        <v>903480000</v>
      </c>
      <c r="AD16" s="27" t="s">
        <v>46</v>
      </c>
      <c r="AE16" s="26">
        <v>0.28999999999999998</v>
      </c>
      <c r="AF16" s="11">
        <f t="shared" ref="AF16:AF23" si="13">+AE16*AC16</f>
        <v>262009199.99999997</v>
      </c>
      <c r="AG16" s="11">
        <f t="shared" ref="AG16:AG23" si="14">+AF16+AC16</f>
        <v>1165489200</v>
      </c>
      <c r="AH16" s="11">
        <v>75290</v>
      </c>
      <c r="AI16" s="11">
        <f t="shared" ref="AI16:AI23" si="15">+AH16*F16</f>
        <v>903480000</v>
      </c>
      <c r="AJ16" s="23" t="s">
        <v>45</v>
      </c>
      <c r="AK16" s="26">
        <f t="shared" ref="AK16:AK23" si="16">IF(AJ16="SI",19%,0)</f>
        <v>0</v>
      </c>
      <c r="AL16" s="11">
        <f t="shared" ref="AL16:AL23" si="17">+AK16*AI16</f>
        <v>0</v>
      </c>
      <c r="AM16" s="11">
        <f t="shared" ref="AM16:AM23" si="18">+AL16+AI16</f>
        <v>903480000</v>
      </c>
    </row>
    <row r="17" spans="1:39" ht="21.6" customHeight="1" x14ac:dyDescent="0.25">
      <c r="A17" s="3">
        <v>3</v>
      </c>
      <c r="B17" s="4" t="s">
        <v>17</v>
      </c>
      <c r="C17" s="15" t="s">
        <v>18</v>
      </c>
      <c r="D17" s="15" t="s">
        <v>19</v>
      </c>
      <c r="E17" s="4" t="s">
        <v>13</v>
      </c>
      <c r="F17" s="14">
        <v>840</v>
      </c>
      <c r="G17" s="11">
        <v>13196</v>
      </c>
      <c r="H17" s="11">
        <f t="shared" si="0"/>
        <v>13689</v>
      </c>
      <c r="I17" s="12">
        <f t="shared" si="1"/>
        <v>11498760</v>
      </c>
      <c r="J17" s="11">
        <v>10516</v>
      </c>
      <c r="K17" s="11">
        <f t="shared" si="2"/>
        <v>8833440</v>
      </c>
      <c r="L17" s="23" t="s">
        <v>45</v>
      </c>
      <c r="M17" s="19"/>
      <c r="N17" s="24">
        <f t="shared" si="3"/>
        <v>0</v>
      </c>
      <c r="O17" s="20">
        <f t="shared" si="4"/>
        <v>8833440</v>
      </c>
      <c r="P17" s="11">
        <v>13689</v>
      </c>
      <c r="Q17" s="11">
        <f t="shared" si="5"/>
        <v>11498760</v>
      </c>
      <c r="R17" s="23" t="s">
        <v>45</v>
      </c>
      <c r="S17" s="11"/>
      <c r="T17" s="11">
        <f t="shared" si="6"/>
        <v>0</v>
      </c>
      <c r="U17" s="11">
        <f t="shared" si="7"/>
        <v>11498760</v>
      </c>
      <c r="V17" s="11">
        <v>13689</v>
      </c>
      <c r="W17" s="11">
        <f t="shared" si="8"/>
        <v>11498760</v>
      </c>
      <c r="X17" s="27" t="s">
        <v>46</v>
      </c>
      <c r="Y17" s="26">
        <f t="shared" si="9"/>
        <v>0.19</v>
      </c>
      <c r="Z17" s="11">
        <f t="shared" si="10"/>
        <v>2184764.4</v>
      </c>
      <c r="AA17" s="11">
        <f t="shared" si="11"/>
        <v>13683524.4</v>
      </c>
      <c r="AB17" s="11">
        <v>13689</v>
      </c>
      <c r="AC17" s="11">
        <f t="shared" si="12"/>
        <v>11498760</v>
      </c>
      <c r="AD17" s="27" t="s">
        <v>46</v>
      </c>
      <c r="AE17" s="26">
        <f t="shared" ref="AE17:AE23" si="19">IF(AD17="SI",19%,0)</f>
        <v>0.19</v>
      </c>
      <c r="AF17" s="11">
        <f t="shared" si="13"/>
        <v>2184764.4</v>
      </c>
      <c r="AG17" s="11">
        <f t="shared" si="14"/>
        <v>13683524.4</v>
      </c>
      <c r="AH17" s="11">
        <v>13689</v>
      </c>
      <c r="AI17" s="11">
        <f t="shared" si="15"/>
        <v>11498760</v>
      </c>
      <c r="AJ17" s="23" t="s">
        <v>45</v>
      </c>
      <c r="AK17" s="26">
        <f t="shared" si="16"/>
        <v>0</v>
      </c>
      <c r="AL17" s="11">
        <f t="shared" si="17"/>
        <v>0</v>
      </c>
      <c r="AM17" s="11">
        <f t="shared" si="18"/>
        <v>11498760</v>
      </c>
    </row>
    <row r="18" spans="1:39" ht="21.6" customHeight="1" x14ac:dyDescent="0.25">
      <c r="A18" s="3">
        <v>4</v>
      </c>
      <c r="B18" s="4" t="s">
        <v>20</v>
      </c>
      <c r="C18" s="15" t="s">
        <v>21</v>
      </c>
      <c r="D18" s="15" t="s">
        <v>22</v>
      </c>
      <c r="E18" s="4" t="s">
        <v>13</v>
      </c>
      <c r="F18" s="14">
        <v>840</v>
      </c>
      <c r="G18" s="11">
        <v>10765</v>
      </c>
      <c r="H18" s="11">
        <f t="shared" si="0"/>
        <v>11167</v>
      </c>
      <c r="I18" s="12">
        <f t="shared" si="1"/>
        <v>9380280</v>
      </c>
      <c r="J18" s="11">
        <v>8160</v>
      </c>
      <c r="K18" s="11">
        <f t="shared" si="2"/>
        <v>6854400</v>
      </c>
      <c r="L18" s="23" t="s">
        <v>45</v>
      </c>
      <c r="M18" s="19"/>
      <c r="N18" s="24">
        <f t="shared" si="3"/>
        <v>0</v>
      </c>
      <c r="O18" s="20">
        <f t="shared" si="4"/>
        <v>6854400</v>
      </c>
      <c r="P18" s="11">
        <v>11167</v>
      </c>
      <c r="Q18" s="11">
        <f t="shared" si="5"/>
        <v>9380280</v>
      </c>
      <c r="R18" s="23" t="s">
        <v>45</v>
      </c>
      <c r="S18" s="11"/>
      <c r="T18" s="11">
        <f t="shared" si="6"/>
        <v>0</v>
      </c>
      <c r="U18" s="11">
        <f t="shared" si="7"/>
        <v>9380280</v>
      </c>
      <c r="V18" s="11">
        <v>11167</v>
      </c>
      <c r="W18" s="11">
        <f t="shared" si="8"/>
        <v>9380280</v>
      </c>
      <c r="X18" s="27" t="s">
        <v>46</v>
      </c>
      <c r="Y18" s="26">
        <f t="shared" si="9"/>
        <v>0.19</v>
      </c>
      <c r="Z18" s="11">
        <f t="shared" si="10"/>
        <v>1782253.2</v>
      </c>
      <c r="AA18" s="11">
        <f t="shared" si="11"/>
        <v>11162533.199999999</v>
      </c>
      <c r="AB18" s="11">
        <v>11167</v>
      </c>
      <c r="AC18" s="11">
        <f t="shared" si="12"/>
        <v>9380280</v>
      </c>
      <c r="AD18" s="27" t="s">
        <v>46</v>
      </c>
      <c r="AE18" s="26">
        <f t="shared" si="19"/>
        <v>0.19</v>
      </c>
      <c r="AF18" s="11">
        <f t="shared" si="13"/>
        <v>1782253.2</v>
      </c>
      <c r="AG18" s="11">
        <f t="shared" si="14"/>
        <v>11162533.199999999</v>
      </c>
      <c r="AH18" s="11">
        <v>11167</v>
      </c>
      <c r="AI18" s="11">
        <f t="shared" si="15"/>
        <v>9380280</v>
      </c>
      <c r="AJ18" s="23" t="s">
        <v>45</v>
      </c>
      <c r="AK18" s="26">
        <f t="shared" si="16"/>
        <v>0</v>
      </c>
      <c r="AL18" s="11">
        <f t="shared" si="17"/>
        <v>0</v>
      </c>
      <c r="AM18" s="11">
        <f t="shared" si="18"/>
        <v>9380280</v>
      </c>
    </row>
    <row r="19" spans="1:39" ht="21.6" customHeight="1" x14ac:dyDescent="0.25">
      <c r="A19" s="3">
        <v>5</v>
      </c>
      <c r="B19" s="4" t="s">
        <v>23</v>
      </c>
      <c r="C19" s="15" t="s">
        <v>24</v>
      </c>
      <c r="D19" s="15" t="s">
        <v>25</v>
      </c>
      <c r="E19" s="4" t="s">
        <v>13</v>
      </c>
      <c r="F19" s="14">
        <v>240</v>
      </c>
      <c r="G19" s="11">
        <v>107654</v>
      </c>
      <c r="H19" s="11">
        <f t="shared" si="0"/>
        <v>111674</v>
      </c>
      <c r="I19" s="12">
        <f t="shared" si="1"/>
        <v>26801760</v>
      </c>
      <c r="J19" s="11">
        <v>111674</v>
      </c>
      <c r="K19" s="11">
        <f t="shared" si="2"/>
        <v>26801760</v>
      </c>
      <c r="L19" s="23" t="s">
        <v>45</v>
      </c>
      <c r="M19" s="19"/>
      <c r="N19" s="24">
        <f t="shared" si="3"/>
        <v>0</v>
      </c>
      <c r="O19" s="20">
        <f t="shared" si="4"/>
        <v>26801760</v>
      </c>
      <c r="P19" s="11">
        <v>111674</v>
      </c>
      <c r="Q19" s="11">
        <f t="shared" si="5"/>
        <v>26801760</v>
      </c>
      <c r="R19" s="23" t="s">
        <v>45</v>
      </c>
      <c r="S19" s="11"/>
      <c r="T19" s="11">
        <f t="shared" si="6"/>
        <v>0</v>
      </c>
      <c r="U19" s="11">
        <f t="shared" si="7"/>
        <v>26801760</v>
      </c>
      <c r="V19" s="11">
        <v>111674</v>
      </c>
      <c r="W19" s="11">
        <f t="shared" si="8"/>
        <v>26801760</v>
      </c>
      <c r="X19" s="27" t="s">
        <v>46</v>
      </c>
      <c r="Y19" s="26">
        <f t="shared" si="9"/>
        <v>0.19</v>
      </c>
      <c r="Z19" s="11">
        <f t="shared" si="10"/>
        <v>5092334.4000000004</v>
      </c>
      <c r="AA19" s="11">
        <f t="shared" si="11"/>
        <v>31894094.399999999</v>
      </c>
      <c r="AB19" s="11">
        <v>111674</v>
      </c>
      <c r="AC19" s="11">
        <f t="shared" si="12"/>
        <v>26801760</v>
      </c>
      <c r="AD19" s="27" t="s">
        <v>46</v>
      </c>
      <c r="AE19" s="26">
        <f t="shared" si="19"/>
        <v>0.19</v>
      </c>
      <c r="AF19" s="11">
        <f t="shared" si="13"/>
        <v>5092334.4000000004</v>
      </c>
      <c r="AG19" s="11">
        <f t="shared" si="14"/>
        <v>31894094.399999999</v>
      </c>
      <c r="AH19" s="11">
        <v>111674</v>
      </c>
      <c r="AI19" s="11">
        <f t="shared" si="15"/>
        <v>26801760</v>
      </c>
      <c r="AJ19" s="23" t="s">
        <v>45</v>
      </c>
      <c r="AK19" s="26">
        <f t="shared" si="16"/>
        <v>0</v>
      </c>
      <c r="AL19" s="11">
        <f t="shared" si="17"/>
        <v>0</v>
      </c>
      <c r="AM19" s="11">
        <f t="shared" si="18"/>
        <v>26801760</v>
      </c>
    </row>
    <row r="20" spans="1:39" ht="21.6" customHeight="1" x14ac:dyDescent="0.25">
      <c r="A20" s="3">
        <v>6</v>
      </c>
      <c r="B20" s="4" t="s">
        <v>26</v>
      </c>
      <c r="C20" s="15" t="s">
        <v>27</v>
      </c>
      <c r="D20" s="15" t="s">
        <v>28</v>
      </c>
      <c r="E20" s="4" t="s">
        <v>13</v>
      </c>
      <c r="F20" s="14">
        <v>300</v>
      </c>
      <c r="G20" s="11">
        <v>44451</v>
      </c>
      <c r="H20" s="11">
        <f t="shared" si="0"/>
        <v>46111</v>
      </c>
      <c r="I20" s="12">
        <f t="shared" si="1"/>
        <v>13833300</v>
      </c>
      <c r="J20" s="11">
        <v>36824</v>
      </c>
      <c r="K20" s="11">
        <f t="shared" si="2"/>
        <v>11047200</v>
      </c>
      <c r="L20" s="23" t="s">
        <v>45</v>
      </c>
      <c r="M20" s="19"/>
      <c r="N20" s="24">
        <f t="shared" si="3"/>
        <v>0</v>
      </c>
      <c r="O20" s="20">
        <f t="shared" si="4"/>
        <v>11047200</v>
      </c>
      <c r="P20" s="11">
        <v>46111</v>
      </c>
      <c r="Q20" s="11">
        <f t="shared" si="5"/>
        <v>13833300</v>
      </c>
      <c r="R20" s="23" t="s">
        <v>45</v>
      </c>
      <c r="S20" s="11"/>
      <c r="T20" s="11">
        <f t="shared" si="6"/>
        <v>0</v>
      </c>
      <c r="U20" s="11">
        <f t="shared" si="7"/>
        <v>13833300</v>
      </c>
      <c r="V20" s="11">
        <v>46111</v>
      </c>
      <c r="W20" s="11">
        <f t="shared" si="8"/>
        <v>13833300</v>
      </c>
      <c r="X20" s="27" t="s">
        <v>46</v>
      </c>
      <c r="Y20" s="26">
        <f t="shared" si="9"/>
        <v>0.19</v>
      </c>
      <c r="Z20" s="11">
        <f t="shared" si="10"/>
        <v>2628327</v>
      </c>
      <c r="AA20" s="11">
        <f t="shared" si="11"/>
        <v>16461627</v>
      </c>
      <c r="AB20" s="11">
        <v>46111</v>
      </c>
      <c r="AC20" s="11">
        <f t="shared" si="12"/>
        <v>13833300</v>
      </c>
      <c r="AD20" s="27" t="s">
        <v>46</v>
      </c>
      <c r="AE20" s="26">
        <f t="shared" si="19"/>
        <v>0.19</v>
      </c>
      <c r="AF20" s="11">
        <f t="shared" si="13"/>
        <v>2628327</v>
      </c>
      <c r="AG20" s="11">
        <f t="shared" si="14"/>
        <v>16461627</v>
      </c>
      <c r="AH20" s="11">
        <v>46111</v>
      </c>
      <c r="AI20" s="11">
        <f t="shared" si="15"/>
        <v>13833300</v>
      </c>
      <c r="AJ20" s="23" t="s">
        <v>45</v>
      </c>
      <c r="AK20" s="26">
        <f t="shared" si="16"/>
        <v>0</v>
      </c>
      <c r="AL20" s="11">
        <f t="shared" si="17"/>
        <v>0</v>
      </c>
      <c r="AM20" s="11">
        <f t="shared" si="18"/>
        <v>13833300</v>
      </c>
    </row>
    <row r="21" spans="1:39" ht="21.6" customHeight="1" x14ac:dyDescent="0.25">
      <c r="A21" s="3">
        <v>7</v>
      </c>
      <c r="B21" s="4" t="s">
        <v>29</v>
      </c>
      <c r="C21" s="15" t="s">
        <v>30</v>
      </c>
      <c r="D21" s="15" t="s">
        <v>31</v>
      </c>
      <c r="E21" s="4" t="s">
        <v>13</v>
      </c>
      <c r="F21" s="14">
        <v>312</v>
      </c>
      <c r="G21" s="11">
        <v>94805</v>
      </c>
      <c r="H21" s="11">
        <f t="shared" si="0"/>
        <v>98345</v>
      </c>
      <c r="I21" s="12">
        <f t="shared" si="1"/>
        <v>30683640</v>
      </c>
      <c r="J21" s="11">
        <v>78922</v>
      </c>
      <c r="K21" s="11">
        <f t="shared" si="2"/>
        <v>24623664</v>
      </c>
      <c r="L21" s="23" t="s">
        <v>45</v>
      </c>
      <c r="M21" s="19"/>
      <c r="N21" s="24">
        <f t="shared" si="3"/>
        <v>0</v>
      </c>
      <c r="O21" s="20">
        <f t="shared" si="4"/>
        <v>24623664</v>
      </c>
      <c r="P21" s="11">
        <v>98345</v>
      </c>
      <c r="Q21" s="11">
        <f t="shared" si="5"/>
        <v>30683640</v>
      </c>
      <c r="R21" s="23" t="s">
        <v>45</v>
      </c>
      <c r="S21" s="11"/>
      <c r="T21" s="11">
        <f t="shared" si="6"/>
        <v>0</v>
      </c>
      <c r="U21" s="11">
        <f t="shared" si="7"/>
        <v>30683640</v>
      </c>
      <c r="V21" s="11">
        <v>98345</v>
      </c>
      <c r="W21" s="11">
        <f t="shared" si="8"/>
        <v>30683640</v>
      </c>
      <c r="X21" s="27" t="s">
        <v>46</v>
      </c>
      <c r="Y21" s="26">
        <f t="shared" si="9"/>
        <v>0.19</v>
      </c>
      <c r="Z21" s="11">
        <f t="shared" si="10"/>
        <v>5829891.5999999996</v>
      </c>
      <c r="AA21" s="11">
        <f t="shared" si="11"/>
        <v>36513531.600000001</v>
      </c>
      <c r="AB21" s="11">
        <v>98345</v>
      </c>
      <c r="AC21" s="11">
        <f t="shared" si="12"/>
        <v>30683640</v>
      </c>
      <c r="AD21" s="27" t="s">
        <v>46</v>
      </c>
      <c r="AE21" s="26">
        <f t="shared" si="19"/>
        <v>0.19</v>
      </c>
      <c r="AF21" s="11">
        <f t="shared" si="13"/>
        <v>5829891.5999999996</v>
      </c>
      <c r="AG21" s="11">
        <f t="shared" si="14"/>
        <v>36513531.600000001</v>
      </c>
      <c r="AH21" s="11">
        <v>98345</v>
      </c>
      <c r="AI21" s="11">
        <f t="shared" si="15"/>
        <v>30683640</v>
      </c>
      <c r="AJ21" s="23" t="s">
        <v>45</v>
      </c>
      <c r="AK21" s="26">
        <f t="shared" si="16"/>
        <v>0</v>
      </c>
      <c r="AL21" s="11">
        <f t="shared" si="17"/>
        <v>0</v>
      </c>
      <c r="AM21" s="11">
        <f t="shared" si="18"/>
        <v>30683640</v>
      </c>
    </row>
    <row r="22" spans="1:39" ht="21.6" customHeight="1" x14ac:dyDescent="0.25">
      <c r="A22" s="3">
        <v>8</v>
      </c>
      <c r="B22" s="4" t="s">
        <v>32</v>
      </c>
      <c r="C22" s="15" t="s">
        <v>33</v>
      </c>
      <c r="D22" s="15" t="s">
        <v>34</v>
      </c>
      <c r="E22" s="4" t="s">
        <v>13</v>
      </c>
      <c r="F22" s="14">
        <v>60</v>
      </c>
      <c r="G22" s="11">
        <v>180929</v>
      </c>
      <c r="H22" s="11">
        <f t="shared" si="0"/>
        <v>187686</v>
      </c>
      <c r="I22" s="12">
        <f t="shared" si="1"/>
        <v>11261160</v>
      </c>
      <c r="J22" s="10">
        <v>187686</v>
      </c>
      <c r="K22" s="11">
        <f t="shared" si="2"/>
        <v>11261160</v>
      </c>
      <c r="L22" s="23" t="s">
        <v>45</v>
      </c>
      <c r="M22" s="19"/>
      <c r="N22" s="24">
        <f t="shared" si="3"/>
        <v>0</v>
      </c>
      <c r="O22" s="20">
        <f t="shared" si="4"/>
        <v>11261160</v>
      </c>
      <c r="P22" s="11">
        <v>187686</v>
      </c>
      <c r="Q22" s="11">
        <f t="shared" si="5"/>
        <v>11261160</v>
      </c>
      <c r="R22" s="23" t="s">
        <v>45</v>
      </c>
      <c r="S22" s="11"/>
      <c r="T22" s="11">
        <f t="shared" si="6"/>
        <v>0</v>
      </c>
      <c r="U22" s="11">
        <f t="shared" si="7"/>
        <v>11261160</v>
      </c>
      <c r="V22" s="11">
        <v>187686</v>
      </c>
      <c r="W22" s="11">
        <f t="shared" si="8"/>
        <v>11261160</v>
      </c>
      <c r="X22" s="27" t="s">
        <v>46</v>
      </c>
      <c r="Y22" s="26">
        <f t="shared" si="9"/>
        <v>0.19</v>
      </c>
      <c r="Z22" s="11">
        <f t="shared" si="10"/>
        <v>2139620.4</v>
      </c>
      <c r="AA22" s="11">
        <f t="shared" si="11"/>
        <v>13400780.4</v>
      </c>
      <c r="AB22" s="11">
        <v>187686</v>
      </c>
      <c r="AC22" s="11">
        <f t="shared" si="12"/>
        <v>11261160</v>
      </c>
      <c r="AD22" s="27" t="s">
        <v>46</v>
      </c>
      <c r="AE22" s="26">
        <f t="shared" si="19"/>
        <v>0.19</v>
      </c>
      <c r="AF22" s="11">
        <f t="shared" si="13"/>
        <v>2139620.4</v>
      </c>
      <c r="AG22" s="11">
        <f t="shared" si="14"/>
        <v>13400780.4</v>
      </c>
      <c r="AH22" s="11">
        <v>187686</v>
      </c>
      <c r="AI22" s="11">
        <f t="shared" si="15"/>
        <v>11261160</v>
      </c>
      <c r="AJ22" s="23" t="s">
        <v>45</v>
      </c>
      <c r="AK22" s="26">
        <f t="shared" si="16"/>
        <v>0</v>
      </c>
      <c r="AL22" s="11">
        <f t="shared" si="17"/>
        <v>0</v>
      </c>
      <c r="AM22" s="11">
        <f t="shared" si="18"/>
        <v>11261160</v>
      </c>
    </row>
    <row r="23" spans="1:39" ht="21.6" customHeight="1" x14ac:dyDescent="0.25">
      <c r="A23" s="3">
        <v>9</v>
      </c>
      <c r="B23" s="4" t="s">
        <v>35</v>
      </c>
      <c r="C23" s="15" t="s">
        <v>36</v>
      </c>
      <c r="D23" s="15" t="s">
        <v>37</v>
      </c>
      <c r="E23" s="4" t="s">
        <v>38</v>
      </c>
      <c r="F23" s="14">
        <v>96</v>
      </c>
      <c r="G23" s="11">
        <v>618144</v>
      </c>
      <c r="H23" s="11">
        <f t="shared" si="0"/>
        <v>641228</v>
      </c>
      <c r="I23" s="12">
        <f t="shared" si="1"/>
        <v>61557888</v>
      </c>
      <c r="J23" s="10">
        <v>641228</v>
      </c>
      <c r="K23" s="11">
        <f t="shared" si="2"/>
        <v>61557888</v>
      </c>
      <c r="L23" s="23" t="s">
        <v>46</v>
      </c>
      <c r="M23" s="21">
        <v>0.19</v>
      </c>
      <c r="N23" s="24">
        <f t="shared" si="3"/>
        <v>11695998.720000001</v>
      </c>
      <c r="O23" s="20">
        <f>ROUND(K23+N23,0)</f>
        <v>73253887</v>
      </c>
      <c r="P23" s="11">
        <v>641228</v>
      </c>
      <c r="Q23" s="11">
        <f t="shared" si="5"/>
        <v>61557888</v>
      </c>
      <c r="R23" s="23" t="s">
        <v>46</v>
      </c>
      <c r="S23" s="26">
        <v>0.19</v>
      </c>
      <c r="T23" s="11">
        <f t="shared" si="6"/>
        <v>11695998.720000001</v>
      </c>
      <c r="U23" s="11">
        <f t="shared" si="7"/>
        <v>73253886.719999999</v>
      </c>
      <c r="V23" s="11">
        <v>641228</v>
      </c>
      <c r="W23" s="11">
        <f t="shared" si="8"/>
        <v>61557888</v>
      </c>
      <c r="X23" s="27" t="s">
        <v>46</v>
      </c>
      <c r="Y23" s="26">
        <f t="shared" si="9"/>
        <v>0.19</v>
      </c>
      <c r="Z23" s="11">
        <f t="shared" si="10"/>
        <v>11695998.720000001</v>
      </c>
      <c r="AA23" s="11">
        <f t="shared" si="11"/>
        <v>73253886.719999999</v>
      </c>
      <c r="AB23" s="11">
        <v>641228</v>
      </c>
      <c r="AC23" s="11">
        <f t="shared" si="12"/>
        <v>61557888</v>
      </c>
      <c r="AD23" s="27" t="s">
        <v>46</v>
      </c>
      <c r="AE23" s="26">
        <f t="shared" si="19"/>
        <v>0.19</v>
      </c>
      <c r="AF23" s="11">
        <f t="shared" si="13"/>
        <v>11695998.720000001</v>
      </c>
      <c r="AG23" s="11">
        <f t="shared" si="14"/>
        <v>73253886.719999999</v>
      </c>
      <c r="AH23" s="11">
        <v>641228</v>
      </c>
      <c r="AI23" s="11">
        <f t="shared" si="15"/>
        <v>61557888</v>
      </c>
      <c r="AJ23" s="23" t="s">
        <v>46</v>
      </c>
      <c r="AK23" s="26">
        <f t="shared" si="16"/>
        <v>0.19</v>
      </c>
      <c r="AL23" s="11">
        <f t="shared" si="17"/>
        <v>11695998.720000001</v>
      </c>
      <c r="AM23" s="11">
        <f t="shared" si="18"/>
        <v>73253886.719999999</v>
      </c>
    </row>
    <row r="24" spans="1:39" x14ac:dyDescent="0.25">
      <c r="O24" s="25">
        <f>SUM(O15:O23)</f>
        <v>1262847511</v>
      </c>
      <c r="U24" s="25">
        <f>SUM(U15:U23)</f>
        <v>1276884786.72</v>
      </c>
      <c r="AA24" s="25">
        <f>SUM(AA15:AA23)</f>
        <v>1505574657.7200003</v>
      </c>
      <c r="AG24" s="25">
        <f>SUM(AG15:AG23)</f>
        <v>1595922657.7200003</v>
      </c>
      <c r="AM24" s="25">
        <f>SUM(AM15:AM23)</f>
        <v>1276884786.72</v>
      </c>
    </row>
    <row r="26" spans="1:39" x14ac:dyDescent="0.25">
      <c r="A26" s="35" t="s">
        <v>61</v>
      </c>
      <c r="B26" s="5"/>
      <c r="C26" s="5"/>
      <c r="D26" s="5"/>
      <c r="E26" s="5"/>
      <c r="F26" s="6"/>
      <c r="G26" s="6"/>
      <c r="N26" t="s">
        <v>60</v>
      </c>
      <c r="O26" s="18">
        <f>MIN(O24,U24,AA24,AG24,AM24)</f>
        <v>1262847511</v>
      </c>
    </row>
    <row r="28" spans="1:39" x14ac:dyDescent="0.25">
      <c r="B28" s="36" t="s">
        <v>57</v>
      </c>
      <c r="C28" s="36"/>
    </row>
    <row r="29" spans="1:39" ht="33" customHeight="1" x14ac:dyDescent="0.25">
      <c r="B29" s="55" t="s">
        <v>58</v>
      </c>
      <c r="C29" s="55"/>
      <c r="D29" s="55"/>
      <c r="E29" s="55"/>
      <c r="F29" s="55"/>
      <c r="G29" s="55"/>
    </row>
    <row r="30" spans="1:39" x14ac:dyDescent="0.25">
      <c r="B30" s="37" t="s">
        <v>59</v>
      </c>
      <c r="C30" s="37"/>
      <c r="D30" s="37"/>
      <c r="E30" s="37"/>
      <c r="F30" s="37"/>
      <c r="G30" s="37"/>
    </row>
  </sheetData>
  <mergeCells count="18">
    <mergeCell ref="B29:D29"/>
    <mergeCell ref="E29:G29"/>
    <mergeCell ref="B30:D30"/>
    <mergeCell ref="E30:G30"/>
    <mergeCell ref="AH13:AM13"/>
    <mergeCell ref="A6:AB6"/>
    <mergeCell ref="A8:E8"/>
    <mergeCell ref="F8:N8"/>
    <mergeCell ref="O8:S8"/>
    <mergeCell ref="T8:AB8"/>
    <mergeCell ref="A9:E9"/>
    <mergeCell ref="AB13:AG13"/>
    <mergeCell ref="V13:AA13"/>
    <mergeCell ref="P13:U13"/>
    <mergeCell ref="J13:O13"/>
    <mergeCell ref="F9:N9"/>
    <mergeCell ref="A10:E10"/>
    <mergeCell ref="F10:N10"/>
  </mergeCells>
  <dataValidations count="3">
    <dataValidation type="whole" operator="greaterThanOrEqual" allowBlank="1" showInputMessage="1" showErrorMessage="1" errorTitle="Cantidad" error="Por favor ingrese una cantidad mayor o igual a 1" sqref="F15:F23" xr:uid="{DB419B7C-4C01-485F-8C6F-16EF24E8332A}">
      <formula1>1</formula1>
    </dataValidation>
    <dataValidation type="list" allowBlank="1" showInputMessage="1" showErrorMessage="1" sqref="X15:X23 AD15:AD23" xr:uid="{08D20DAB-C8C6-41C8-8C44-F1E44382B39F}">
      <formula1>"SI,NO"</formula1>
    </dataValidation>
    <dataValidation type="whole" allowBlank="1" showInputMessage="1" showErrorMessage="1" errorTitle="Nit" error="Por favor digite el NIT sin digito de verificación._x000a__x000a_Tenga en cuenta que como máximo se permiten 15 caracteres" sqref="T8:AB9" xr:uid="{129579E8-C56C-460C-8BC6-C0FB72C55B9D}">
      <formula1>0</formula1>
      <formula2>999999999999999</formula2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5E1E-F42A-414A-83A0-B36060B25F06}">
  <dimension ref="A1:C9"/>
  <sheetViews>
    <sheetView workbookViewId="0">
      <selection sqref="A1:A9"/>
    </sheetView>
  </sheetViews>
  <sheetFormatPr baseColWidth="10" defaultRowHeight="15" x14ac:dyDescent="0.25"/>
  <sheetData>
    <row r="1" spans="1:3" x14ac:dyDescent="0.25">
      <c r="A1" s="11">
        <v>32782</v>
      </c>
      <c r="B1" s="11"/>
      <c r="C1" s="11"/>
    </row>
    <row r="2" spans="1:3" x14ac:dyDescent="0.25">
      <c r="A2" s="11">
        <v>75290</v>
      </c>
      <c r="B2" s="11"/>
      <c r="C2" s="11"/>
    </row>
    <row r="3" spans="1:3" x14ac:dyDescent="0.25">
      <c r="A3" s="11">
        <v>13689</v>
      </c>
      <c r="B3" s="11"/>
      <c r="C3" s="11"/>
    </row>
    <row r="4" spans="1:3" x14ac:dyDescent="0.25">
      <c r="A4" s="11">
        <v>11167</v>
      </c>
      <c r="B4" s="11"/>
      <c r="C4" s="11"/>
    </row>
    <row r="5" spans="1:3" x14ac:dyDescent="0.25">
      <c r="A5" s="11">
        <v>111674</v>
      </c>
      <c r="B5" s="11"/>
      <c r="C5" s="11"/>
    </row>
    <row r="6" spans="1:3" x14ac:dyDescent="0.25">
      <c r="A6" s="11">
        <v>46111</v>
      </c>
      <c r="B6" s="11"/>
      <c r="C6" s="11"/>
    </row>
    <row r="7" spans="1:3" x14ac:dyDescent="0.25">
      <c r="A7" s="11">
        <v>98345</v>
      </c>
      <c r="B7" s="11"/>
      <c r="C7" s="11"/>
    </row>
    <row r="8" spans="1:3" x14ac:dyDescent="0.25">
      <c r="A8" s="11">
        <v>187686</v>
      </c>
      <c r="B8" s="11"/>
      <c r="C8" s="11"/>
    </row>
    <row r="9" spans="1:3" x14ac:dyDescent="0.25">
      <c r="A9" s="11">
        <v>641228</v>
      </c>
      <c r="B9" s="11"/>
      <c r="C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Tulio Cubillos Alzate</dc:creator>
  <cp:lastModifiedBy>Camila Londoño Parra</cp:lastModifiedBy>
  <dcterms:created xsi:type="dcterms:W3CDTF">2026-06-25T14:39:21Z</dcterms:created>
  <dcterms:modified xsi:type="dcterms:W3CDTF">2026-06-25T21:14:36Z</dcterms:modified>
</cp:coreProperties>
</file>